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udget\FMG2\Светлана\екологія\2020\"/>
    </mc:Choice>
  </mc:AlternateContent>
  <bookViews>
    <workbookView xWindow="0" yWindow="120" windowWidth="19416" windowHeight="9024"/>
  </bookViews>
  <sheets>
    <sheet name="2020 рік" sheetId="10" r:id="rId1"/>
  </sheets>
  <calcPr calcId="152511"/>
</workbook>
</file>

<file path=xl/calcChain.xml><?xml version="1.0" encoding="utf-8"?>
<calcChain xmlns="http://schemas.openxmlformats.org/spreadsheetml/2006/main">
  <c r="F29" i="10" l="1"/>
  <c r="F8" i="10" l="1"/>
  <c r="F10" i="10" l="1"/>
  <c r="F22" i="10" l="1"/>
  <c r="F14" i="10" l="1"/>
  <c r="F12" i="10"/>
  <c r="F16" i="10"/>
  <c r="F9" i="10" l="1"/>
  <c r="F23" i="10" l="1"/>
  <c r="F15" i="10" l="1"/>
  <c r="G26" i="10" l="1"/>
  <c r="G27" i="10"/>
  <c r="D13" i="10"/>
  <c r="C13" i="10"/>
  <c r="D25" i="10"/>
  <c r="C25" i="10"/>
  <c r="D27" i="10"/>
  <c r="C29" i="10"/>
  <c r="C22" i="10" l="1"/>
  <c r="D22" i="10"/>
  <c r="D23" i="10"/>
  <c r="C23" i="10"/>
  <c r="F13" i="10" l="1"/>
  <c r="G24" i="10" l="1"/>
  <c r="G29" i="10"/>
  <c r="E30" i="10"/>
  <c r="F30" i="10"/>
  <c r="D29" i="10"/>
  <c r="D21" i="10"/>
  <c r="D14" i="10"/>
  <c r="D11" i="10"/>
  <c r="D10" i="10"/>
  <c r="D9" i="10"/>
  <c r="D30" i="10" s="1"/>
  <c r="G25" i="10"/>
  <c r="C21" i="10"/>
  <c r="C14" i="10"/>
  <c r="C11" i="10"/>
  <c r="C10" i="10"/>
  <c r="C30" i="10" s="1"/>
  <c r="C9" i="10"/>
  <c r="G9" i="10" l="1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8" i="10"/>
  <c r="G30" i="10" l="1"/>
</calcChain>
</file>

<file path=xl/sharedStrings.xml><?xml version="1.0" encoding="utf-8"?>
<sst xmlns="http://schemas.openxmlformats.org/spreadsheetml/2006/main" count="34" uniqueCount="34">
  <si>
    <t>№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</si>
  <si>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</si>
  <si>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</si>
  <si>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</si>
  <si>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</si>
  <si>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>Утилізація та збір небезпечних відходів</t>
  </si>
  <si>
    <t xml:space="preserve">Видання поліграфічної продукції з екологічної тематики 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</si>
  <si>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</si>
  <si>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</si>
  <si>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</si>
  <si>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</si>
  <si>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Заходи по збереженню природно-заповідного фонду (полив зелених насаджень на території ПЗФ)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</si>
  <si>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</si>
  <si>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Ліквідація стихійних сміттєзвалищ на території лісопаркових зон, лісів та безгосподарських парків міста </t>
  </si>
  <si>
    <t>Обсяг, грн.</t>
  </si>
  <si>
    <t xml:space="preserve">Відсоток виконання до річного плану
</t>
  </si>
  <si>
    <t>грн.</t>
  </si>
  <si>
    <t>з них</t>
  </si>
  <si>
    <t>бюджет розвитку</t>
  </si>
  <si>
    <t>Будівництво полігону твердих побутових відходів в районі с. Руська Поляна</t>
  </si>
  <si>
    <t>Використання коштів, передбачених на природоохоронні заходи міста Черкаси у 2020 році</t>
  </si>
  <si>
    <t>Проведення аналітичного контролю за станом забруднення атмосферного повітря на трьох стаціонарних постах</t>
  </si>
  <si>
    <t xml:space="preserve">Заходи з озеленення та догляд за зеленими насадженнями на об'єктах благоустрою, природно-заповідного фонду,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газонів, посадка квітників та композицій  </t>
  </si>
  <si>
    <t>Проведення заходів по боротьбі з об'єктами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</si>
  <si>
    <t>Заходи щодо пропаганди охорони навколишнього природного середовища в засобах масової інформації</t>
  </si>
  <si>
    <t>Забезпечення екологічно безпечного збирання, перевезення, зберігання та утилізації відходів</t>
  </si>
  <si>
    <t>Облаштування притулку для утримання безпритульних тварин (придбання та встановлення вольєрів)</t>
  </si>
  <si>
    <t>Спеціальний фонд</t>
  </si>
  <si>
    <t>Заходи по збереженню природно-заповідного фонду (видалення аварійних та сухостійних зелених насаджень на території ПЗФ, компенcаційні висадки)</t>
  </si>
  <si>
    <t>Головний розпорядник коштів - департамент житлово-комунального комплексу ЧМР</t>
  </si>
  <si>
    <t>Придбання бульдозера Б10М для розрівнювання та ущільнення ТПВ на діючому полігоні побутових відходів (в т.ч. субвенція з обласного бюджету – 1 500 000,00 грн)</t>
  </si>
  <si>
    <t>Придбання екскаватора-навантажувача типу JCB або його аналог в т.ч. субвенція з обласного бюджету – 1 500 000,00 грн)</t>
  </si>
  <si>
    <t>Головний розпорядник коштів - департамент архітектури та  містобудування ЧМР</t>
  </si>
  <si>
    <t>Касові видатки станом на 31.07.2020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</si>
</sst>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\-??&quot;р.&quot;_-;_-@_-"/>
    <numFmt numFmtId="165" formatCode="_-* #,##0.00&quot;р.&quot;_-;\-* #,##0.00&quot;р.&quot;_-;_-* &quot;-&quot;??&quot;р.&quot;_-;_-@_-"/>
    <numFmt numFmtId="166" formatCode="_-* #,##0_р_._-;\-* #,##0_р_._-;_-* &quot;-&quot;_р_._-;_-@_-"/>
    <numFmt numFmtId="167" formatCode="_-* #,##0.00\ _р_._-;\-* #,##0.00\ _р_._-;_-* &quot;-&quot;??\ _р_._-;_-@_-"/>
    <numFmt numFmtId="168" formatCode="_-* #,##0.00_р_._-;\-* #,##0.00_р_._-;_-* \-??_р_._-;_-@_-"/>
    <numFmt numFmtId="169" formatCode="_-* #,##0.00_р_._-;\-* #,##0.00_р_._-;_-* &quot;-&quot;??_р_._-;_-@_-"/>
  </numFmts>
  <fonts count="41">
    <font>
      <sz val="1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Courier New"/>
      <family val="3"/>
      <charset val="204"/>
    </font>
    <font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Helv"/>
      <charset val="204"/>
    </font>
    <font>
      <sz val="12"/>
      <name val="UkrainianPragmatica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7">
    <xf numFmtId="0" fontId="0" fillId="0" borderId="0"/>
    <xf numFmtId="0" fontId="2" fillId="0" borderId="0"/>
    <xf numFmtId="0" fontId="4" fillId="0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" fillId="0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1" fillId="22" borderId="4" applyNumberFormat="0" applyAlignment="0" applyProtection="0"/>
    <xf numFmtId="0" fontId="11" fillId="22" borderId="4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5" fontId="4" fillId="0" borderId="0" applyFont="0" applyFill="0" applyBorder="0" applyAlignment="0" applyProtection="0"/>
    <xf numFmtId="0" fontId="14" fillId="5" borderId="0" applyNumberFormat="0" applyBorder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23" borderId="10" applyNumberFormat="0" applyAlignment="0" applyProtection="0"/>
    <xf numFmtId="0" fontId="21" fillId="23" borderId="10" applyNumberFormat="0" applyAlignment="0" applyProtection="0"/>
    <xf numFmtId="0" fontId="21" fillId="23" borderId="10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5" fillId="0" borderId="0"/>
    <xf numFmtId="0" fontId="25" fillId="0" borderId="0"/>
    <xf numFmtId="0" fontId="2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3" fillId="0" borderId="0"/>
    <xf numFmtId="0" fontId="1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9" fontId="4" fillId="0" borderId="0" applyFont="0" applyFill="0" applyBorder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1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167" fontId="32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9" fontId="4" fillId="0" borderId="0" applyFon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4" fillId="0" borderId="0"/>
  </cellStyleXfs>
  <cellXfs count="40">
    <xf numFmtId="0" fontId="0" fillId="0" borderId="0" xfId="0"/>
    <xf numFmtId="0" fontId="2" fillId="0" borderId="0" xfId="1"/>
    <xf numFmtId="4" fontId="35" fillId="25" borderId="1" xfId="0" applyNumberFormat="1" applyFont="1" applyFill="1" applyBorder="1" applyAlignment="1">
      <alignment horizontal="center" vertical="center" wrapText="1"/>
    </xf>
    <xf numFmtId="0" fontId="8" fillId="25" borderId="1" xfId="1" applyFont="1" applyFill="1" applyBorder="1" applyAlignment="1">
      <alignment horizontal="left" vertical="center" wrapText="1" readingOrder="1"/>
    </xf>
    <xf numFmtId="0" fontId="36" fillId="0" borderId="0" xfId="0" applyFont="1" applyFill="1" applyAlignment="1">
      <alignment horizontal="left" vertical="center"/>
    </xf>
    <xf numFmtId="0" fontId="37" fillId="0" borderId="0" xfId="0" applyFont="1" applyFill="1"/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right"/>
    </xf>
    <xf numFmtId="4" fontId="34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 readingOrder="1"/>
    </xf>
    <xf numFmtId="0" fontId="7" fillId="0" borderId="2" xfId="1" applyFont="1" applyBorder="1" applyAlignment="1">
      <alignment horizontal="center" vertical="center" wrapText="1" readingOrder="1"/>
    </xf>
    <xf numFmtId="0" fontId="33" fillId="25" borderId="1" xfId="0" applyFont="1" applyFill="1" applyBorder="1" applyAlignment="1">
      <alignment horizontal="left" vertical="center" wrapText="1" readingOrder="1"/>
    </xf>
    <xf numFmtId="4" fontId="39" fillId="0" borderId="1" xfId="0" applyNumberFormat="1" applyFont="1" applyBorder="1" applyAlignment="1">
      <alignment horizontal="center" vertical="center" wrapText="1"/>
    </xf>
    <xf numFmtId="4" fontId="7" fillId="0" borderId="1" xfId="1" applyNumberFormat="1" applyFont="1" applyBorder="1" applyAlignment="1">
      <alignment horizontal="center" vertical="center"/>
    </xf>
    <xf numFmtId="4" fontId="40" fillId="25" borderId="1" xfId="0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 readingOrder="1"/>
    </xf>
    <xf numFmtId="0" fontId="8" fillId="0" borderId="1" xfId="1" applyFont="1" applyBorder="1" applyAlignment="1">
      <alignment horizontal="left" vertical="center" wrapText="1" readingOrder="1"/>
    </xf>
    <xf numFmtId="4" fontId="33" fillId="0" borderId="1" xfId="0" applyNumberFormat="1" applyFont="1" applyBorder="1" applyAlignment="1">
      <alignment horizontal="center" vertical="center" wrapText="1"/>
    </xf>
    <xf numFmtId="0" fontId="34" fillId="0" borderId="1" xfId="1" applyFont="1" applyBorder="1" applyAlignment="1">
      <alignment horizontal="center" vertical="center" wrapText="1" readingOrder="1"/>
    </xf>
    <xf numFmtId="0" fontId="25" fillId="0" borderId="1" xfId="156" applyFont="1" applyFill="1" applyBorder="1" applyAlignment="1">
      <alignment horizontal="left" wrapText="1"/>
    </xf>
    <xf numFmtId="0" fontId="25" fillId="25" borderId="14" xfId="156" applyFont="1" applyFill="1" applyBorder="1" applyAlignment="1">
      <alignment horizontal="left" wrapText="1"/>
    </xf>
    <xf numFmtId="0" fontId="25" fillId="25" borderId="14" xfId="156" applyFont="1" applyFill="1" applyBorder="1" applyAlignment="1">
      <alignment horizontal="left" vertical="center" wrapText="1"/>
    </xf>
    <xf numFmtId="0" fontId="5" fillId="0" borderId="0" xfId="2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wrapText="1"/>
    </xf>
    <xf numFmtId="0" fontId="7" fillId="0" borderId="2" xfId="1" applyFont="1" applyBorder="1" applyAlignment="1">
      <alignment horizontal="center"/>
    </xf>
    <xf numFmtId="0" fontId="7" fillId="2" borderId="1" xfId="1" applyFont="1" applyFill="1" applyBorder="1" applyAlignment="1">
      <alignment horizontal="center" vertical="center" wrapText="1" readingOrder="1"/>
    </xf>
    <xf numFmtId="0" fontId="6" fillId="0" borderId="1" xfId="1" applyFont="1" applyBorder="1" applyAlignment="1">
      <alignment horizontal="center" vertical="center" wrapText="1" readingOrder="1"/>
    </xf>
    <xf numFmtId="0" fontId="6" fillId="0" borderId="2" xfId="1" applyFont="1" applyBorder="1" applyAlignment="1">
      <alignment horizontal="center" vertical="center" wrapText="1" readingOrder="1"/>
    </xf>
    <xf numFmtId="0" fontId="7" fillId="0" borderId="1" xfId="1" applyFont="1" applyBorder="1" applyAlignment="1">
      <alignment horizontal="center" vertical="center" wrapText="1" readingOrder="1"/>
    </xf>
    <xf numFmtId="0" fontId="7" fillId="0" borderId="2" xfId="1" applyFont="1" applyBorder="1" applyAlignment="1">
      <alignment horizontal="center" vertical="center" wrapText="1" readingOrder="1"/>
    </xf>
    <xf numFmtId="0" fontId="38" fillId="0" borderId="0" xfId="2" applyFont="1" applyBorder="1" applyAlignment="1">
      <alignment horizontal="right" vertical="center" wrapText="1"/>
    </xf>
    <xf numFmtId="0" fontId="7" fillId="0" borderId="13" xfId="1" applyFont="1" applyBorder="1" applyAlignment="1">
      <alignment horizontal="center" vertical="center" wrapText="1" readingOrder="1"/>
    </xf>
    <xf numFmtId="0" fontId="6" fillId="0" borderId="15" xfId="1" applyFont="1" applyBorder="1" applyAlignment="1">
      <alignment horizontal="center" vertical="center" wrapText="1" readingOrder="1"/>
    </xf>
    <xf numFmtId="0" fontId="6" fillId="0" borderId="16" xfId="1" applyFont="1" applyBorder="1" applyAlignment="1">
      <alignment horizontal="center" vertical="center" wrapText="1" readingOrder="1"/>
    </xf>
    <xf numFmtId="0" fontId="6" fillId="0" borderId="17" xfId="1" applyFont="1" applyBorder="1" applyAlignment="1">
      <alignment horizontal="center" vertical="center" wrapText="1" readingOrder="1"/>
    </xf>
    <xf numFmtId="4" fontId="36" fillId="0" borderId="0" xfId="0" applyNumberFormat="1" applyFont="1" applyFill="1" applyAlignment="1">
      <alignment horizontal="right"/>
    </xf>
    <xf numFmtId="4" fontId="2" fillId="0" borderId="0" xfId="1" applyNumberFormat="1"/>
  </cellXfs>
  <cellStyles count="157">
    <cellStyle name="20% - Акцент1 2" xfId="3"/>
    <cellStyle name="20% - Акцент1 3" xfId="4"/>
    <cellStyle name="20% - Акцент2 2" xfId="5"/>
    <cellStyle name="20% - Акцент2 3" xfId="6"/>
    <cellStyle name="20% - Акцент3 2" xfId="7"/>
    <cellStyle name="20% - Акцент3 3" xfId="8"/>
    <cellStyle name="20% - Акцент4 2" xfId="9"/>
    <cellStyle name="20% - Акцент4 3" xfId="10"/>
    <cellStyle name="20% - Акцент5 2" xfId="11"/>
    <cellStyle name="20% - Акцент5 3" xfId="12"/>
    <cellStyle name="20% - Акцент6 2" xfId="13"/>
    <cellStyle name="20% - Акцент6 3" xfId="14"/>
    <cellStyle name="40% - Акцент1 2" xfId="15"/>
    <cellStyle name="40% - Акцент1 3" xfId="16"/>
    <cellStyle name="40% - Акцент2 2" xfId="17"/>
    <cellStyle name="40% - Акцент2 3" xfId="18"/>
    <cellStyle name="40% - Акцент3 2" xfId="19"/>
    <cellStyle name="40% - Акцент3 3" xfId="20"/>
    <cellStyle name="40% - Акцент4 2" xfId="21"/>
    <cellStyle name="40% - Акцент4 3" xfId="22"/>
    <cellStyle name="40% - Акцент5 2" xfId="23"/>
    <cellStyle name="40% - Акцент5 3" xfId="24"/>
    <cellStyle name="40% - Акцент6 2" xfId="25"/>
    <cellStyle name="40% - Акцент6 3" xfId="26"/>
    <cellStyle name="60% - Акцент1 2" xfId="27"/>
    <cellStyle name="60% - Акцент1 3" xfId="28"/>
    <cellStyle name="60% - Акцент2 2" xfId="29"/>
    <cellStyle name="60% - Акцент2 3" xfId="30"/>
    <cellStyle name="60% - Акцент3 2" xfId="31"/>
    <cellStyle name="60% - Акцент3 3" xfId="32"/>
    <cellStyle name="60% - Акцент4 2" xfId="33"/>
    <cellStyle name="60% - Акцент4 3" xfId="34"/>
    <cellStyle name="60% - Акцент5 2" xfId="35"/>
    <cellStyle name="60% - Акцент5 3" xfId="36"/>
    <cellStyle name="60% - Акцент6 2" xfId="37"/>
    <cellStyle name="60% - Акцент6 3" xfId="38"/>
    <cellStyle name="Normal_Local Bud Plan 2003" xfId="39"/>
    <cellStyle name="Акцент1 2" xfId="40"/>
    <cellStyle name="Акцент1 3" xfId="41"/>
    <cellStyle name="Акцент2 2" xfId="42"/>
    <cellStyle name="Акцент2 3" xfId="43"/>
    <cellStyle name="Акцент3 2" xfId="44"/>
    <cellStyle name="Акцент3 3" xfId="45"/>
    <cellStyle name="Акцент4 2" xfId="46"/>
    <cellStyle name="Акцент4 3" xfId="47"/>
    <cellStyle name="Акцент5 2" xfId="48"/>
    <cellStyle name="Акцент5 3" xfId="49"/>
    <cellStyle name="Акцент6 2" xfId="50"/>
    <cellStyle name="Акцент6 3" xfId="51"/>
    <cellStyle name="Ввід" xfId="52"/>
    <cellStyle name="Ввод  2" xfId="53"/>
    <cellStyle name="Ввод  3" xfId="54"/>
    <cellStyle name="Вывод 2" xfId="55"/>
    <cellStyle name="Вывод 3" xfId="56"/>
    <cellStyle name="Вычисление 2" xfId="57"/>
    <cellStyle name="Вычисление 3" xfId="58"/>
    <cellStyle name="Гиперссылка 2" xfId="59"/>
    <cellStyle name="Денежный 2" xfId="60"/>
    <cellStyle name="Денежный 3" xfId="61"/>
    <cellStyle name="Денежный 3 2" xfId="62"/>
    <cellStyle name="Добре" xfId="63"/>
    <cellStyle name="Заголовок 1 2" xfId="64"/>
    <cellStyle name="Заголовок 1 3" xfId="65"/>
    <cellStyle name="Заголовок 2 2" xfId="66"/>
    <cellStyle name="Заголовок 2 3" xfId="67"/>
    <cellStyle name="Заголовок 3 2" xfId="68"/>
    <cellStyle name="Заголовок 3 3" xfId="69"/>
    <cellStyle name="Заголовок 4 2" xfId="70"/>
    <cellStyle name="Заголовок 4 3" xfId="71"/>
    <cellStyle name="Звичайний 10" xfId="72"/>
    <cellStyle name="Звичайний 11" xfId="73"/>
    <cellStyle name="Звичайний 12" xfId="74"/>
    <cellStyle name="Звичайний 13" xfId="75"/>
    <cellStyle name="Звичайний 14" xfId="76"/>
    <cellStyle name="Звичайний 15" xfId="77"/>
    <cellStyle name="Звичайний 16" xfId="78"/>
    <cellStyle name="Звичайний 17" xfId="79"/>
    <cellStyle name="Звичайний 18" xfId="80"/>
    <cellStyle name="Звичайний 19" xfId="81"/>
    <cellStyle name="Звичайний 2" xfId="82"/>
    <cellStyle name="Звичайний 20" xfId="83"/>
    <cellStyle name="Звичайний 3" xfId="84"/>
    <cellStyle name="Звичайний 4" xfId="85"/>
    <cellStyle name="Звичайний 5" xfId="86"/>
    <cellStyle name="Звичайний 6" xfId="87"/>
    <cellStyle name="Звичайний 7" xfId="88"/>
    <cellStyle name="Звичайний 8" xfId="89"/>
    <cellStyle name="Звичайний 9" xfId="90"/>
    <cellStyle name="Звичайний_Xl0000125" xfId="91"/>
    <cellStyle name="Зв'язана клітинка" xfId="92"/>
    <cellStyle name="Итог 2" xfId="93"/>
    <cellStyle name="Итог 3" xfId="94"/>
    <cellStyle name="Контрольна клітинка" xfId="95"/>
    <cellStyle name="Контрольная ячейка 2" xfId="96"/>
    <cellStyle name="Контрольная ячейка 3" xfId="97"/>
    <cellStyle name="Назва" xfId="98"/>
    <cellStyle name="Название 2" xfId="99"/>
    <cellStyle name="Название 3" xfId="100"/>
    <cellStyle name="Нейтральный 2" xfId="101"/>
    <cellStyle name="Нейтральный 3" xfId="102"/>
    <cellStyle name="Обычный" xfId="0" builtinId="0"/>
    <cellStyle name="Обычный 10" xfId="103"/>
    <cellStyle name="Обычный 11" xfId="104"/>
    <cellStyle name="Обычный 12" xfId="105"/>
    <cellStyle name="Обычный 13" xfId="106"/>
    <cellStyle name="Обычный 16" xfId="107"/>
    <cellStyle name="Обычный 18" xfId="108"/>
    <cellStyle name="Обычный 2" xfId="109"/>
    <cellStyle name="Обычный 2 2" xfId="110"/>
    <cellStyle name="Обычный 2 3" xfId="111"/>
    <cellStyle name="Обычный 2 4" xfId="112"/>
    <cellStyle name="Обычный 2 5" xfId="113"/>
    <cellStyle name="Обычный 2 6" xfId="114"/>
    <cellStyle name="Обычный 2 7" xfId="115"/>
    <cellStyle name="Обычный 2 8" xfId="116"/>
    <cellStyle name="Обычный 2 9" xfId="117"/>
    <cellStyle name="Обычный 2_дод до поясн" xfId="118"/>
    <cellStyle name="Обычный 3" xfId="119"/>
    <cellStyle name="Обычный 3 2" xfId="120"/>
    <cellStyle name="Обычный 3 3" xfId="121"/>
    <cellStyle name="Обычный 3 4" xfId="122"/>
    <cellStyle name="Обычный 3_дод до поясн" xfId="123"/>
    <cellStyle name="Обычный 4" xfId="124"/>
    <cellStyle name="Обычный 4 2" xfId="125"/>
    <cellStyle name="Обычный 4 3" xfId="126"/>
    <cellStyle name="Обычный 4_додаткові пропозиції" xfId="127"/>
    <cellStyle name="Обычный 43" xfId="128"/>
    <cellStyle name="Обычный 5" xfId="129"/>
    <cellStyle name="Обычный 6" xfId="130"/>
    <cellStyle name="Обычный 6 2" xfId="131"/>
    <cellStyle name="Обычный 7" xfId="132"/>
    <cellStyle name="Обычный 8" xfId="133"/>
    <cellStyle name="Обычный 9" xfId="134"/>
    <cellStyle name="Обычный 9 2" xfId="135"/>
    <cellStyle name="Обычный_дод 8 до бюджету 2012" xfId="2"/>
    <cellStyle name="Обычный_дод. 9" xfId="156"/>
    <cellStyle name="Обычный_Додаток природоохоронний на 2018 рік" xfId="1"/>
    <cellStyle name="Плохой 2" xfId="136"/>
    <cellStyle name="Плохой 3" xfId="137"/>
    <cellStyle name="Пояснение 2" xfId="138"/>
    <cellStyle name="Пояснение 3" xfId="139"/>
    <cellStyle name="Примечание 2" xfId="140"/>
    <cellStyle name="Примечание 3" xfId="141"/>
    <cellStyle name="Процентный 2" xfId="142"/>
    <cellStyle name="Связанная ячейка 2" xfId="143"/>
    <cellStyle name="Связанная ячейка 3" xfId="144"/>
    <cellStyle name="Стиль 1" xfId="145"/>
    <cellStyle name="Текст попередження" xfId="146"/>
    <cellStyle name="Текст предупреждения 2" xfId="147"/>
    <cellStyle name="Текст предупреждения 3" xfId="148"/>
    <cellStyle name="Тысячи [0]_Розподіл (2)" xfId="149"/>
    <cellStyle name="Тысячи_бюджет 1998 по клас." xfId="150"/>
    <cellStyle name="Финансовый 2" xfId="151"/>
    <cellStyle name="Финансовый 3" xfId="152"/>
    <cellStyle name="Финансовый 3 2" xfId="153"/>
    <cellStyle name="Хороший 2" xfId="154"/>
    <cellStyle name="Хороший 3" xfId="1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abSelected="1" topLeftCell="A2" workbookViewId="0">
      <selection activeCell="H26" sqref="H26"/>
    </sheetView>
  </sheetViews>
  <sheetFormatPr defaultColWidth="8.77734375" defaultRowHeight="14.4"/>
  <cols>
    <col min="1" max="1" width="3.44140625" style="1" customWidth="1"/>
    <col min="2" max="2" width="49" style="1" customWidth="1"/>
    <col min="3" max="3" width="12.21875" style="1" customWidth="1"/>
    <col min="4" max="4" width="12.88671875" style="1" customWidth="1"/>
    <col min="5" max="5" width="11" style="1" customWidth="1"/>
    <col min="6" max="6" width="14.88671875" style="1" customWidth="1"/>
    <col min="7" max="7" width="11.109375" style="1" customWidth="1"/>
    <col min="8" max="9" width="8.77734375" style="1"/>
    <col min="10" max="10" width="12.33203125" style="1" bestFit="1" customWidth="1"/>
    <col min="11" max="16384" width="8.77734375" style="1"/>
  </cols>
  <sheetData>
    <row r="1" spans="1:7" hidden="1"/>
    <row r="3" spans="1:7" ht="43.2" customHeight="1">
      <c r="A3" s="23" t="s">
        <v>20</v>
      </c>
      <c r="B3" s="23"/>
      <c r="C3" s="23"/>
      <c r="D3" s="23"/>
      <c r="E3" s="23"/>
      <c r="F3" s="23"/>
      <c r="G3" s="23"/>
    </row>
    <row r="4" spans="1:7" ht="13.2" customHeight="1">
      <c r="A4" s="33" t="s">
        <v>16</v>
      </c>
      <c r="B4" s="33"/>
      <c r="C4" s="33"/>
      <c r="D4" s="33"/>
      <c r="E4" s="33"/>
      <c r="F4" s="33"/>
      <c r="G4" s="33"/>
    </row>
    <row r="5" spans="1:7" ht="15.6" customHeight="1">
      <c r="A5" s="29" t="s">
        <v>0</v>
      </c>
      <c r="B5" s="31" t="s">
        <v>1</v>
      </c>
      <c r="C5" s="31" t="s">
        <v>14</v>
      </c>
      <c r="D5" s="32" t="s">
        <v>27</v>
      </c>
      <c r="E5" s="10" t="s">
        <v>17</v>
      </c>
      <c r="F5" s="24" t="s">
        <v>33</v>
      </c>
      <c r="G5" s="26" t="s">
        <v>15</v>
      </c>
    </row>
    <row r="6" spans="1:7" ht="36" customHeight="1">
      <c r="A6" s="30"/>
      <c r="B6" s="32"/>
      <c r="C6" s="32"/>
      <c r="D6" s="34"/>
      <c r="E6" s="11" t="s">
        <v>18</v>
      </c>
      <c r="F6" s="25"/>
      <c r="G6" s="27"/>
    </row>
    <row r="7" spans="1:7">
      <c r="A7" s="29" t="s">
        <v>29</v>
      </c>
      <c r="B7" s="29"/>
      <c r="C7" s="29"/>
      <c r="D7" s="29"/>
      <c r="E7" s="29"/>
      <c r="F7" s="29"/>
      <c r="G7" s="29"/>
    </row>
    <row r="8" spans="1:7" ht="40.799999999999997" customHeight="1">
      <c r="A8" s="16">
        <v>1</v>
      </c>
      <c r="B8" s="17" t="s">
        <v>21</v>
      </c>
      <c r="C8" s="18">
        <v>105300</v>
      </c>
      <c r="D8" s="18">
        <v>105300</v>
      </c>
      <c r="E8" s="2"/>
      <c r="F8" s="9">
        <f>10562.26+8777.9+10734.94+10073+10504.7</f>
        <v>50652.800000000003</v>
      </c>
      <c r="G8" s="9">
        <f t="shared" ref="G8:G30" si="0">F8/C8*100</f>
        <v>48.103323836657175</v>
      </c>
    </row>
    <row r="9" spans="1:7" ht="38.4" customHeight="1">
      <c r="A9" s="19">
        <v>2</v>
      </c>
      <c r="B9" s="17" t="s">
        <v>2</v>
      </c>
      <c r="C9" s="15">
        <f>200000+132500</f>
        <v>332500</v>
      </c>
      <c r="D9" s="15">
        <f>200000+132500</f>
        <v>332500</v>
      </c>
      <c r="E9" s="2"/>
      <c r="F9" s="9">
        <f>73900+53100+73000</f>
        <v>200000</v>
      </c>
      <c r="G9" s="9">
        <f t="shared" si="0"/>
        <v>60.150375939849624</v>
      </c>
    </row>
    <row r="10" spans="1:7" ht="90.6" customHeight="1">
      <c r="A10" s="16">
        <v>3</v>
      </c>
      <c r="B10" s="17" t="s">
        <v>22</v>
      </c>
      <c r="C10" s="15">
        <f>3455700+3700000</f>
        <v>7155700</v>
      </c>
      <c r="D10" s="15">
        <f>3455700+3700000</f>
        <v>7155700</v>
      </c>
      <c r="E10" s="2"/>
      <c r="F10" s="9">
        <f>399320+207980+477910+386040+503400+349290+15400+793911+1231450+155315</f>
        <v>4520016</v>
      </c>
      <c r="G10" s="9">
        <f t="shared" si="0"/>
        <v>63.166650362647957</v>
      </c>
    </row>
    <row r="11" spans="1:7" ht="30.6" customHeight="1">
      <c r="A11" s="19">
        <v>4</v>
      </c>
      <c r="B11" s="17" t="s">
        <v>3</v>
      </c>
      <c r="C11" s="15">
        <f>200000+100000+200000</f>
        <v>500000</v>
      </c>
      <c r="D11" s="15">
        <f>200000+100000+200000</f>
        <v>500000</v>
      </c>
      <c r="E11" s="2"/>
      <c r="F11" s="9">
        <v>199970</v>
      </c>
      <c r="G11" s="9">
        <f t="shared" si="0"/>
        <v>39.994</v>
      </c>
    </row>
    <row r="12" spans="1:7" ht="59.4" customHeight="1">
      <c r="A12" s="16">
        <v>5</v>
      </c>
      <c r="B12" s="17" t="s">
        <v>23</v>
      </c>
      <c r="C12" s="15">
        <v>555000</v>
      </c>
      <c r="D12" s="15">
        <v>555000</v>
      </c>
      <c r="E12" s="2"/>
      <c r="F12" s="9">
        <f>62000+129970</f>
        <v>191970</v>
      </c>
      <c r="G12" s="9">
        <f t="shared" si="0"/>
        <v>34.589189189189192</v>
      </c>
    </row>
    <row r="13" spans="1:7" ht="26.4">
      <c r="A13" s="19">
        <v>6</v>
      </c>
      <c r="B13" s="3" t="s">
        <v>4</v>
      </c>
      <c r="C13" s="15">
        <f>100000+200000+200000+100000-171809.03</f>
        <v>428190.97</v>
      </c>
      <c r="D13" s="15">
        <f>100000+200000+200000+100000-171809.03</f>
        <v>428190.97</v>
      </c>
      <c r="E13" s="2"/>
      <c r="F13" s="9">
        <f>100000</f>
        <v>100000</v>
      </c>
      <c r="G13" s="9">
        <f t="shared" si="0"/>
        <v>23.35406559367658</v>
      </c>
    </row>
    <row r="14" spans="1:7" ht="46.8" customHeight="1">
      <c r="A14" s="16">
        <v>7</v>
      </c>
      <c r="B14" s="17" t="s">
        <v>10</v>
      </c>
      <c r="C14" s="15">
        <f>200000+150000</f>
        <v>350000</v>
      </c>
      <c r="D14" s="15">
        <f>200000+150000</f>
        <v>350000</v>
      </c>
      <c r="E14" s="2"/>
      <c r="F14" s="9">
        <f>103901.64+155600+45000+19200</f>
        <v>323701.64</v>
      </c>
      <c r="G14" s="9">
        <f t="shared" si="0"/>
        <v>92.486182857142865</v>
      </c>
    </row>
    <row r="15" spans="1:7">
      <c r="A15" s="16">
        <v>8</v>
      </c>
      <c r="B15" s="12" t="s">
        <v>5</v>
      </c>
      <c r="C15" s="15">
        <v>180000</v>
      </c>
      <c r="D15" s="15">
        <v>180000</v>
      </c>
      <c r="E15" s="2"/>
      <c r="F15" s="9">
        <f>50000</f>
        <v>50000</v>
      </c>
      <c r="G15" s="9">
        <f t="shared" si="0"/>
        <v>27.777777777777779</v>
      </c>
    </row>
    <row r="16" spans="1:7" ht="26.4">
      <c r="A16" s="19">
        <v>9</v>
      </c>
      <c r="B16" s="3" t="s">
        <v>13</v>
      </c>
      <c r="C16" s="15">
        <v>500000</v>
      </c>
      <c r="D16" s="15">
        <v>500000</v>
      </c>
      <c r="E16" s="2"/>
      <c r="F16" s="9">
        <f>54550+37800+38950</f>
        <v>131300</v>
      </c>
      <c r="G16" s="9">
        <f t="shared" si="0"/>
        <v>26.26</v>
      </c>
    </row>
    <row r="17" spans="1:18" ht="38.4" customHeight="1">
      <c r="A17" s="16">
        <v>10</v>
      </c>
      <c r="B17" s="3" t="s">
        <v>12</v>
      </c>
      <c r="C17" s="15">
        <v>10000</v>
      </c>
      <c r="D17" s="15">
        <v>10000</v>
      </c>
      <c r="E17" s="2"/>
      <c r="F17" s="9"/>
      <c r="G17" s="9">
        <f t="shared" si="0"/>
        <v>0</v>
      </c>
    </row>
    <row r="18" spans="1:18" ht="25.8" customHeight="1">
      <c r="A18" s="19">
        <v>11</v>
      </c>
      <c r="B18" s="3" t="s">
        <v>6</v>
      </c>
      <c r="C18" s="15">
        <v>10000</v>
      </c>
      <c r="D18" s="15">
        <v>10000</v>
      </c>
      <c r="E18" s="2"/>
      <c r="F18" s="9"/>
      <c r="G18" s="9">
        <f t="shared" si="0"/>
        <v>0</v>
      </c>
    </row>
    <row r="19" spans="1:18" ht="26.4">
      <c r="A19" s="16">
        <v>12</v>
      </c>
      <c r="B19" s="3" t="s">
        <v>24</v>
      </c>
      <c r="C19" s="15">
        <v>10000</v>
      </c>
      <c r="D19" s="15">
        <v>10000</v>
      </c>
      <c r="E19" s="2"/>
      <c r="F19" s="9"/>
      <c r="G19" s="9">
        <f t="shared" si="0"/>
        <v>0</v>
      </c>
    </row>
    <row r="20" spans="1:18">
      <c r="A20" s="19">
        <v>13</v>
      </c>
      <c r="B20" s="3" t="s">
        <v>7</v>
      </c>
      <c r="C20" s="15">
        <v>10000</v>
      </c>
      <c r="D20" s="15">
        <v>10000</v>
      </c>
      <c r="E20" s="2"/>
      <c r="F20" s="9"/>
      <c r="G20" s="9">
        <f t="shared" si="0"/>
        <v>0</v>
      </c>
    </row>
    <row r="21" spans="1:18" ht="26.4">
      <c r="A21" s="16">
        <v>14</v>
      </c>
      <c r="B21" s="3" t="s">
        <v>8</v>
      </c>
      <c r="C21" s="15">
        <f>100000+100000</f>
        <v>200000</v>
      </c>
      <c r="D21" s="15">
        <f>100000+100000</f>
        <v>200000</v>
      </c>
      <c r="E21" s="2"/>
      <c r="F21" s="9"/>
      <c r="G21" s="9">
        <f t="shared" si="0"/>
        <v>0</v>
      </c>
    </row>
    <row r="22" spans="1:18" ht="27">
      <c r="A22" s="16">
        <v>15</v>
      </c>
      <c r="B22" s="20" t="s">
        <v>11</v>
      </c>
      <c r="C22" s="15">
        <f>100000+300000</f>
        <v>400000</v>
      </c>
      <c r="D22" s="15">
        <f>100000+300000</f>
        <v>400000</v>
      </c>
      <c r="E22" s="2"/>
      <c r="F22" s="9">
        <f>79410+79318+79318</f>
        <v>238046</v>
      </c>
      <c r="G22" s="9">
        <f t="shared" si="0"/>
        <v>59.511499999999998</v>
      </c>
    </row>
    <row r="23" spans="1:18" ht="39.6">
      <c r="A23" s="19">
        <v>16</v>
      </c>
      <c r="B23" s="3" t="s">
        <v>28</v>
      </c>
      <c r="C23" s="15">
        <f>100000+350000+400000-400000</f>
        <v>450000</v>
      </c>
      <c r="D23" s="15">
        <f>100000+350000+400000-400000</f>
        <v>450000</v>
      </c>
      <c r="E23" s="2"/>
      <c r="F23" s="9">
        <f>100000+49950+159050</f>
        <v>309000</v>
      </c>
      <c r="G23" s="9">
        <f t="shared" si="0"/>
        <v>68.666666666666671</v>
      </c>
    </row>
    <row r="24" spans="1:18" ht="26.4">
      <c r="A24" s="16">
        <v>17</v>
      </c>
      <c r="B24" s="3" t="s">
        <v>25</v>
      </c>
      <c r="C24" s="15">
        <v>180000</v>
      </c>
      <c r="D24" s="15">
        <v>180000</v>
      </c>
      <c r="E24" s="2"/>
      <c r="F24" s="9"/>
      <c r="G24" s="9">
        <f t="shared" si="0"/>
        <v>0</v>
      </c>
    </row>
    <row r="25" spans="1:18" ht="26.4">
      <c r="A25" s="19">
        <v>18</v>
      </c>
      <c r="B25" s="3" t="s">
        <v>26</v>
      </c>
      <c r="C25" s="15">
        <f>300000-110000</f>
        <v>190000</v>
      </c>
      <c r="D25" s="15">
        <f>300000-110000</f>
        <v>190000</v>
      </c>
      <c r="E25" s="2"/>
      <c r="F25" s="9"/>
      <c r="G25" s="9">
        <f t="shared" si="0"/>
        <v>0</v>
      </c>
    </row>
    <row r="26" spans="1:18" ht="55.8" customHeight="1">
      <c r="A26" s="16">
        <v>19</v>
      </c>
      <c r="B26" s="22" t="s">
        <v>30</v>
      </c>
      <c r="C26" s="15">
        <v>4012000</v>
      </c>
      <c r="D26" s="15">
        <v>4012000</v>
      </c>
      <c r="E26" s="2"/>
      <c r="F26" s="9"/>
      <c r="G26" s="9">
        <f t="shared" si="0"/>
        <v>0</v>
      </c>
    </row>
    <row r="27" spans="1:18" ht="40.200000000000003">
      <c r="A27" s="16">
        <v>20</v>
      </c>
      <c r="B27" s="21" t="s">
        <v>31</v>
      </c>
      <c r="C27" s="15">
        <v>1500000</v>
      </c>
      <c r="D27" s="15">
        <f>C27</f>
        <v>1500000</v>
      </c>
      <c r="E27" s="2"/>
      <c r="F27" s="9"/>
      <c r="G27" s="9">
        <f t="shared" si="0"/>
        <v>0</v>
      </c>
    </row>
    <row r="28" spans="1:18">
      <c r="A28" s="35" t="s">
        <v>32</v>
      </c>
      <c r="B28" s="36"/>
      <c r="C28" s="36"/>
      <c r="D28" s="36"/>
      <c r="E28" s="36"/>
      <c r="F28" s="36"/>
      <c r="G28" s="37"/>
    </row>
    <row r="29" spans="1:18" ht="26.4">
      <c r="A29" s="19">
        <v>21</v>
      </c>
      <c r="B29" s="3" t="s">
        <v>19</v>
      </c>
      <c r="C29" s="2">
        <f>350000</f>
        <v>350000</v>
      </c>
      <c r="D29" s="2">
        <f>350000</f>
        <v>350000</v>
      </c>
      <c r="E29" s="2">
        <v>350000</v>
      </c>
      <c r="F29" s="9">
        <f>70788.4+8421+8181.37</f>
        <v>87390.76999999999</v>
      </c>
      <c r="G29" s="9">
        <f t="shared" si="0"/>
        <v>24.968791428571429</v>
      </c>
    </row>
    <row r="30" spans="1:18">
      <c r="A30" s="28" t="s">
        <v>9</v>
      </c>
      <c r="B30" s="28"/>
      <c r="C30" s="13">
        <f>SUM(C8:C29)</f>
        <v>17428690.969999999</v>
      </c>
      <c r="D30" s="13">
        <f>SUM(D8:D29)</f>
        <v>17428690.969999999</v>
      </c>
      <c r="E30" s="13">
        <f>SUM(E8:E29)</f>
        <v>350000</v>
      </c>
      <c r="F30" s="13">
        <f>SUM(F8:F29)</f>
        <v>6402047.209999999</v>
      </c>
      <c r="G30" s="14">
        <f t="shared" si="0"/>
        <v>36.732805814388705</v>
      </c>
    </row>
    <row r="31" spans="1:18">
      <c r="J31" s="39"/>
    </row>
    <row r="32" spans="1:18" s="5" customFormat="1" ht="15.6">
      <c r="A32" s="4"/>
      <c r="C32" s="38"/>
      <c r="D32" s="8"/>
      <c r="E32" s="8"/>
      <c r="F32" s="6"/>
      <c r="G32" s="7"/>
      <c r="H32" s="7"/>
      <c r="I32" s="6"/>
      <c r="J32" s="6"/>
      <c r="K32" s="6"/>
      <c r="L32" s="6"/>
      <c r="M32" s="6"/>
      <c r="N32" s="6"/>
      <c r="O32" s="6"/>
      <c r="P32" s="6"/>
      <c r="Q32" s="6"/>
      <c r="R32" s="6"/>
    </row>
  </sheetData>
  <mergeCells count="11">
    <mergeCell ref="A3:G3"/>
    <mergeCell ref="F5:F6"/>
    <mergeCell ref="G5:G6"/>
    <mergeCell ref="A30:B30"/>
    <mergeCell ref="A5:A6"/>
    <mergeCell ref="B5:B6"/>
    <mergeCell ref="C5:C6"/>
    <mergeCell ref="A4:G4"/>
    <mergeCell ref="D5:D6"/>
    <mergeCell ref="A7:G7"/>
    <mergeCell ref="A28:G28"/>
  </mergeCells>
  <pageMargins left="0" right="0" top="0" bottom="0" header="0.31496062992125984" footer="0.31496062992125984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рік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2020-06-03T13:18:30Z</cp:lastPrinted>
  <dcterms:created xsi:type="dcterms:W3CDTF">2018-11-13T08:50:24Z</dcterms:created>
  <dcterms:modified xsi:type="dcterms:W3CDTF">2020-08-03T07:14:00Z</dcterms:modified>
</cp:coreProperties>
</file>